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Plantilla Presupuesto" sheetId="1" r:id="rId1"/>
  </sheets>
  <definedNames>
    <definedName name="_xlnm.Print_Area" localSheetId="0">'Plantilla Presupuesto'!$A$1:$C$97</definedName>
  </definedNames>
  <calcPr fullCalcOnLoad="1"/>
</workbook>
</file>

<file path=xl/sharedStrings.xml><?xml version="1.0" encoding="utf-8"?>
<sst xmlns="http://schemas.openxmlformats.org/spreadsheetml/2006/main" count="83" uniqueCount="83">
  <si>
    <t>Detalle</t>
  </si>
  <si>
    <t>2 - GASTOS</t>
  </si>
  <si>
    <t>2.1 - REMUNERACIONES Y CONTRIBUCIONES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</si>
  <si>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</si>
  <si>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</si>
  <si>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</si>
  <si>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</si>
  <si>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</si>
  <si>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</si>
  <si>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</si>
  <si>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</si>
  <si>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</si>
  <si>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</si>
  <si>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</si>
  <si>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</si>
  <si>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</si>
  <si>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</si>
  <si>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</si>
  <si>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</si>
  <si>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</si>
  <si>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</si>
  <si>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</si>
  <si>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</si>
  <si>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</si>
  <si>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</si>
  <si>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</si>
  <si>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</si>
  <si>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</si>
  <si>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</si>
  <si>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</si>
  <si>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</si>
  <si>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</si>
  <si>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</si>
  <si>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</si>
  <si>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</si>
  <si>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>Presupuesto Modificado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</si>
  <si>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</si>
  <si>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</si>
  <si>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</si>
  <si>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</si>
  <si>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</si>
  <si>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</si>
  <si>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</si>
  <si>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</si>
  <si>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</si>
  <si>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</si>
  <si>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</si>
  <si>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</si>
  <si>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</si>
  <si>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</si>
  <si>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</si>
  <si>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</si>
  <si>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</si>
  <si>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</si>
  <si>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</si>
  <si>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</si>
  <si>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</si>
  <si>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</si>
  <si>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</si>
  <si>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</si>
  <si>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</si>
  <si>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</si>
  <si>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</si>
  <si>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</si>
  <si>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</si>
  <si>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</si>
  <si>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</si>
  <si>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</si>
  <si>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</si>
  <si>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</si>
  <si>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</si>
  <si>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</si>
  <si>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</si>
  <si>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</si>
  <si>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</si>
  <si>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</si>
  <si>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</si>
  <si>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</si>
  <si>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 xml:space="preserve">Presupuesto de Gastos y Aplicaciones Financieras </t>
  </si>
  <si>
    <t>Año 2018</t>
  </si>
  <si>
    <t>2.1.1 - SUELDOS FIJOS</t>
  </si>
  <si>
    <t>2.1.2 - COMPENSACION</t>
  </si>
  <si>
    <t>PRESUPUESTO APROBADO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</si>
</sst>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7" fillId="0" borderId="0" xfId="0" applyFont="1" applyAlignment="1">
      <alignment/>
    </xf>
    <xf numFmtId="0" fontId="36" fillId="33" borderId="11" xfId="0" applyFont="1" applyFill="1" applyBorder="1" applyAlignment="1">
      <alignment horizontal="left" vertical="center" wrapText="1"/>
    </xf>
    <xf numFmtId="0" fontId="38" fillId="34" borderId="11" xfId="0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vertical="center" wrapText="1"/>
    </xf>
    <xf numFmtId="0" fontId="38" fillId="34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36" fillId="0" borderId="10" xfId="46" applyFont="1" applyBorder="1" applyAlignment="1">
      <alignment horizontal="left" vertical="center" wrapText="1"/>
    </xf>
    <xf numFmtId="43" fontId="36" fillId="0" borderId="0" xfId="46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/>
    </xf>
    <xf numFmtId="43" fontId="36" fillId="33" borderId="11" xfId="0" applyNumberFormat="1" applyFont="1" applyFill="1" applyBorder="1" applyAlignment="1">
      <alignment horizontal="center" vertical="center" wrapText="1"/>
    </xf>
    <xf numFmtId="43" fontId="36" fillId="34" borderId="11" xfId="0" applyNumberFormat="1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 wrapText="1"/>
    </xf>
    <xf numFmtId="43" fontId="36" fillId="0" borderId="0" xfId="0" applyNumberFormat="1" applyFont="1" applyAlignment="1">
      <alignment vertical="center" wrapText="1"/>
    </xf>
    <xf numFmtId="43" fontId="36" fillId="0" borderId="10" xfId="0" applyNumberFormat="1" applyFont="1" applyBorder="1" applyAlignment="1">
      <alignment vertical="center" wrapText="1"/>
    </xf>
    <xf numFmtId="43" fontId="36" fillId="0" borderId="0" xfId="0" applyNumberFormat="1" applyFont="1" applyAlignment="1">
      <alignment/>
    </xf>
    <xf numFmtId="43" fontId="0" fillId="35" borderId="0" xfId="0" applyNumberFormat="1" applyFill="1" applyAlignment="1">
      <alignment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43" fontId="0" fillId="35" borderId="0" xfId="0" applyNumberFormat="1" applyFill="1" applyAlignment="1">
      <alignment vertical="top" wrapText="1"/>
    </xf>
    <xf numFmtId="43" fontId="0" fillId="35" borderId="0" xfId="0" applyNumberFormat="1" applyFill="1" applyAlignment="1">
      <alignment/>
    </xf>
    <xf numFmtId="4" fontId="0" fillId="0" borderId="0" xfId="0" applyNumberFormat="1" applyAlignment="1">
      <alignment/>
    </xf>
    <xf numFmtId="43" fontId="0" fillId="35" borderId="0" xfId="0" applyNumberFormat="1" applyFill="1" applyAlignment="1">
      <alignment vertical="top"/>
    </xf>
    <xf numFmtId="43" fontId="36" fillId="35" borderId="0" xfId="0" applyNumberFormat="1" applyFont="1" applyFill="1" applyAlignment="1">
      <alignment vertical="center" wrapText="1"/>
    </xf>
    <xf numFmtId="43" fontId="36" fillId="35" borderId="0" xfId="46" applyFont="1" applyFill="1" applyAlignment="1">
      <alignment vertical="center" wrapText="1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2047875</xdr:colOff>
      <xdr:row>0</xdr:row>
      <xdr:rowOff>38100</xdr:rowOff>
    </xdr:from>
    <xdr:to>
      <xdr:col>1</xdr:col>
      <xdr:colOff>590550</xdr:colOff>
      <xdr:row>4</xdr:row>
      <xdr:rowOff>123825</xdr:rowOff>
    </xdr:to>
    <xdr:pic>
      <xdr:nvPicPr>
        <xdr:cNvPr id="1" name="Picture 2" descr="Ministerio de Interior y PolicÃ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38100"/>
          <a:ext cx="38481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92</xdr:row>
      <xdr:rowOff>85725</xdr:rowOff>
    </xdr:from>
    <xdr:to>
      <xdr:col>0</xdr:col>
      <xdr:colOff>1314450</xdr:colOff>
      <xdr:row>94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8392775"/>
          <a:ext cx="1238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1485900</xdr:colOff>
      <xdr:row>91</xdr:row>
      <xdr:rowOff>0</xdr:rowOff>
    </xdr:from>
    <xdr:to>
      <xdr:col>0</xdr:col>
      <xdr:colOff>2562225</xdr:colOff>
      <xdr:row>95</xdr:row>
      <xdr:rowOff>133350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85900" y="18116550"/>
          <a:ext cx="10763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2847975</xdr:colOff>
      <xdr:row>92</xdr:row>
      <xdr:rowOff>19050</xdr:rowOff>
    </xdr:from>
    <xdr:to>
      <xdr:col>0</xdr:col>
      <xdr:colOff>4638675</xdr:colOff>
      <xdr:row>94</xdr:row>
      <xdr:rowOff>76200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47975" y="18326100"/>
          <a:ext cx="1790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91</xdr:row>
      <xdr:rowOff>161925</xdr:rowOff>
    </xdr:from>
    <xdr:to>
      <xdr:col>2</xdr:col>
      <xdr:colOff>866775</xdr:colOff>
      <xdr:row>93</xdr:row>
      <xdr:rowOff>152400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0" y="18278475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4648200</xdr:colOff>
      <xdr:row>91</xdr:row>
      <xdr:rowOff>161925</xdr:rowOff>
    </xdr:from>
    <xdr:to>
      <xdr:col>1</xdr:col>
      <xdr:colOff>457200</xdr:colOff>
      <xdr:row>96</xdr:row>
      <xdr:rowOff>66675</xdr:rowOff>
    </xdr:to>
    <xdr:pic>
      <xdr:nvPicPr>
        <xdr:cNvPr id="6" name="Pictur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48200" y="18278475"/>
          <a:ext cx="1114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02"/>
  <sheetViews>
    <sheetView showGridLines="0" tabSelected="1" zoomScalePageLayoutView="0" workbookViewId="0" topLeftCell="A7">
      <selection activeCell="F8" sqref="F8"/>
    </sheetView>
  </sheetViews>
  <sheetFormatPr defaultColWidth="9.140625" defaultRowHeight="15"/>
  <cols>
    <col min="1" max="1" width="79.57421875" style="0" customWidth="1"/>
    <col min="2" max="2" width="18.28125" style="0" customWidth="1"/>
    <col min="3" max="3" width="17.00390625" style="0" customWidth="1"/>
    <col min="4" max="4" width="19.140625" style="0" customWidth="1"/>
  </cols>
  <sheetData>
    <row r="5" spans="1:5" ht="18.75">
      <c r="A5" s="36"/>
      <c r="B5" s="36"/>
      <c r="C5" s="36"/>
      <c r="E5" s="10"/>
    </row>
    <row r="6" spans="1:5" ht="18.75">
      <c r="A6" s="36" t="s">
        <v>79</v>
      </c>
      <c r="B6" s="36"/>
      <c r="C6" s="36"/>
      <c r="E6" s="10"/>
    </row>
    <row r="7" spans="1:5" ht="18.75">
      <c r="A7" s="37" t="s">
        <v>78</v>
      </c>
      <c r="B7" s="37"/>
      <c r="C7" s="37"/>
      <c r="E7" s="5"/>
    </row>
    <row r="8" spans="1:5" ht="15">
      <c r="A8" s="40" t="s">
        <v>82</v>
      </c>
      <c r="B8" s="40"/>
      <c r="C8" s="40"/>
      <c r="E8" s="10"/>
    </row>
    <row r="9" spans="1:3" ht="31.5">
      <c r="A9" s="8" t="s">
        <v>0</v>
      </c>
      <c r="B9" s="9" t="s">
        <v>34</v>
      </c>
      <c r="C9" s="9" t="s">
        <v>35</v>
      </c>
    </row>
    <row r="10" spans="1:3" ht="15">
      <c r="A10" s="1" t="s">
        <v>1</v>
      </c>
      <c r="B10" s="11"/>
      <c r="C10" s="11"/>
    </row>
    <row r="11" spans="1:3" ht="15">
      <c r="A11" s="2" t="s">
        <v>2</v>
      </c>
      <c r="B11" s="30">
        <f>+B12+B13+B15</f>
        <v>699031521</v>
      </c>
      <c r="C11" s="12">
        <f>+C12+C13+C15</f>
        <v>196429234.7</v>
      </c>
    </row>
    <row r="12" spans="1:3" ht="15">
      <c r="A12" s="4" t="s">
        <v>80</v>
      </c>
      <c r="B12" s="21">
        <f>382424967+2265000+84848000+49568000+32097533+3700000+5900000</f>
        <v>560803500</v>
      </c>
      <c r="C12" s="17">
        <f>+-18266021.3-560000-7850000-16350000-1041000-1000000+122272416+37200000</f>
        <v>114405394.7</v>
      </c>
    </row>
    <row r="13" spans="1:3" ht="15">
      <c r="A13" s="4" t="s">
        <v>81</v>
      </c>
      <c r="B13" s="21">
        <f>100+100+19000000+37409900+5129521+33044076</f>
        <v>94583697</v>
      </c>
      <c r="C13" s="13">
        <f>+-44000+1241000+7910000+100+30600000+28183740</f>
        <v>67890840</v>
      </c>
    </row>
    <row r="14" spans="1:3" ht="15">
      <c r="A14" s="4" t="s">
        <v>3</v>
      </c>
      <c r="B14" s="21"/>
      <c r="C14" s="13"/>
    </row>
    <row r="15" spans="1:3" ht="15">
      <c r="A15" s="4" t="s">
        <v>4</v>
      </c>
      <c r="B15" s="17">
        <f>19615000+21319324+2710000</f>
        <v>43644324</v>
      </c>
      <c r="C15" s="13">
        <f>6468000+6740000+925000</f>
        <v>14133000</v>
      </c>
    </row>
    <row r="16" spans="1:4" ht="15">
      <c r="A16" s="2" t="s">
        <v>5</v>
      </c>
      <c r="B16" s="29">
        <f>+B17+B18+B19+B20+B21+B22+B23+B24</f>
        <v>199138319</v>
      </c>
      <c r="C16" s="20">
        <f>+C17+C18+C19+C20+C21+C22+C23+C24</f>
        <v>-13407471</v>
      </c>
      <c r="D16" s="27"/>
    </row>
    <row r="17" spans="1:3" ht="15">
      <c r="A17" s="4" t="s">
        <v>6</v>
      </c>
      <c r="B17" s="21">
        <f>1807616+19044261+4807699+900000+12344133+282198+100000</f>
        <v>39285907</v>
      </c>
      <c r="C17" s="26">
        <f>+-3000000+41149-600000</f>
        <v>-3558851</v>
      </c>
    </row>
    <row r="18" spans="1:3" ht="15">
      <c r="A18" s="4" t="s">
        <v>7</v>
      </c>
      <c r="B18" s="21">
        <f>1837471+1485608</f>
        <v>3323079</v>
      </c>
      <c r="C18" s="26">
        <f>15891989-500000</f>
        <v>15391989</v>
      </c>
    </row>
    <row r="19" spans="1:3" ht="15">
      <c r="A19" s="4" t="s">
        <v>8</v>
      </c>
      <c r="B19" s="21">
        <f>807016+1953241</f>
        <v>2760257</v>
      </c>
      <c r="C19" s="26">
        <f>1210200-1845577+12000000</f>
        <v>11364623</v>
      </c>
    </row>
    <row r="20" spans="1:3" ht="18" customHeight="1">
      <c r="A20" s="4" t="s">
        <v>9</v>
      </c>
      <c r="B20" s="21">
        <f>245247+81000+50000</f>
        <v>376247</v>
      </c>
      <c r="C20" s="26">
        <f>1072884+120000+30230</f>
        <v>1223114</v>
      </c>
    </row>
    <row r="21" spans="1:3" ht="15">
      <c r="A21" s="4" t="s">
        <v>10</v>
      </c>
      <c r="B21" s="21">
        <f>20040000+807000+1034422+273192</f>
        <v>22154614</v>
      </c>
      <c r="C21" s="13">
        <f>+-6580308+189389+1200000</f>
        <v>-5190919</v>
      </c>
    </row>
    <row r="22" spans="1:3" ht="15">
      <c r="A22" s="4" t="s">
        <v>11</v>
      </c>
      <c r="B22" s="21">
        <f>9434613+32000000</f>
        <v>41434613</v>
      </c>
      <c r="C22" s="26">
        <v>2185</v>
      </c>
    </row>
    <row r="23" spans="1:3" ht="30">
      <c r="A23" s="4" t="s">
        <v>12</v>
      </c>
      <c r="B23" s="25">
        <f>1515000+50000+330000+13148698</f>
        <v>15043698</v>
      </c>
      <c r="C23" s="28">
        <f>20000+331400+229800+14049071</f>
        <v>14630271</v>
      </c>
    </row>
    <row r="24" spans="1:3" ht="15">
      <c r="A24" s="4" t="s">
        <v>13</v>
      </c>
      <c r="B24" s="21">
        <f>26580+3818977+65770766+191100+545052+2934000+366884+149029+957516</f>
        <v>74759904</v>
      </c>
      <c r="C24" s="26">
        <f>101644-3243000-45927221+36200-500000+49186+1289294+1824050-900036</f>
        <v>-47269883</v>
      </c>
    </row>
    <row r="25" spans="1:3" ht="15">
      <c r="A25" s="4" t="s">
        <v>36</v>
      </c>
      <c r="B25" s="17"/>
      <c r="C25" s="13"/>
    </row>
    <row r="26" spans="1:3" ht="15">
      <c r="A26" s="2" t="s">
        <v>14</v>
      </c>
      <c r="B26" s="29">
        <f>+B27+B28+B29+B30+B31+B32+B33+B35</f>
        <v>429738835</v>
      </c>
      <c r="C26" s="20">
        <f>+C27+C28+C29+C30+C31+C32+C33+C35</f>
        <v>-219568785</v>
      </c>
    </row>
    <row r="27" spans="1:3" ht="15">
      <c r="A27" s="4" t="s">
        <v>15</v>
      </c>
      <c r="B27" s="21">
        <f>25795511+93058+177890</f>
        <v>26066459</v>
      </c>
      <c r="C27" s="26">
        <f>13788953+24860+119550+18775864</f>
        <v>32709227</v>
      </c>
    </row>
    <row r="28" spans="1:3" ht="15">
      <c r="A28" s="4" t="s">
        <v>16</v>
      </c>
      <c r="B28" s="21">
        <f>58426+871621+450400</f>
        <v>1380447</v>
      </c>
      <c r="C28" s="13">
        <f>311300+600000</f>
        <v>911300</v>
      </c>
    </row>
    <row r="29" spans="1:3" ht="15">
      <c r="A29" s="4" t="s">
        <v>17</v>
      </c>
      <c r="B29" s="21">
        <f>730912+17514188+8443044+471366</f>
        <v>27159510</v>
      </c>
      <c r="C29" s="26">
        <f>286000-16183662-7279730+54805</f>
        <v>-23122587</v>
      </c>
    </row>
    <row r="30" spans="1:3" ht="15">
      <c r="A30" s="4" t="s">
        <v>18</v>
      </c>
      <c r="B30" s="17">
        <v>28300</v>
      </c>
      <c r="C30" s="13">
        <v>100000</v>
      </c>
    </row>
    <row r="31" spans="1:3" ht="15">
      <c r="A31" s="4" t="s">
        <v>19</v>
      </c>
      <c r="B31" s="21">
        <f>127837+1800000+100000+692219</f>
        <v>2720056</v>
      </c>
      <c r="C31" s="13">
        <v>460251</v>
      </c>
    </row>
    <row r="32" spans="1:3" ht="15">
      <c r="A32" s="4" t="s">
        <v>20</v>
      </c>
      <c r="B32" s="21">
        <f>8700+155796+225000+1581288</f>
        <v>1970784</v>
      </c>
      <c r="C32" s="13">
        <f>614100+400000+239153-1091965+392188</f>
        <v>553476</v>
      </c>
    </row>
    <row r="33" spans="1:3" ht="15">
      <c r="A33" s="4" t="s">
        <v>21</v>
      </c>
      <c r="B33" s="21">
        <f>31330366+3136640+900000+233000+55487+99000+59177+158004+5000</f>
        <v>35976674</v>
      </c>
      <c r="C33" s="13">
        <f>24125500+13284+13843-16011+25600000</f>
        <v>49736616</v>
      </c>
    </row>
    <row r="34" spans="1:3" ht="15">
      <c r="A34" s="4" t="s">
        <v>37</v>
      </c>
      <c r="B34" s="21"/>
      <c r="C34" s="13"/>
    </row>
    <row r="35" spans="1:3" ht="15">
      <c r="A35" s="4" t="s">
        <v>22</v>
      </c>
      <c r="B35" s="21">
        <f>38101+4927876+27000+93177+1460036+60000+26736629+13541666+287552120</f>
        <v>334436605</v>
      </c>
      <c r="C35" s="13">
        <f>1205378+231576+95763-18909893+24012228-287552120</f>
        <v>-280917068</v>
      </c>
    </row>
    <row r="36" spans="1:3" ht="15">
      <c r="A36" s="2" t="s">
        <v>23</v>
      </c>
      <c r="B36" s="18">
        <f>+B37+B38+B39+B43</f>
        <v>10801163041</v>
      </c>
      <c r="C36" s="20">
        <f>+C37+C39+C42+C43+C47</f>
        <v>29179677.300000012</v>
      </c>
    </row>
    <row r="37" spans="1:3" ht="15">
      <c r="A37" s="4" t="s">
        <v>24</v>
      </c>
      <c r="B37" s="17">
        <f>200000+200000</f>
        <v>400000</v>
      </c>
      <c r="C37" s="26">
        <f>6120000+5600000</f>
        <v>11720000</v>
      </c>
    </row>
    <row r="38" spans="1:3" ht="15">
      <c r="A38" s="4" t="s">
        <v>38</v>
      </c>
      <c r="B38" s="17">
        <v>60000000</v>
      </c>
      <c r="C38" s="13"/>
    </row>
    <row r="39" spans="1:3" ht="15">
      <c r="A39" s="4" t="s">
        <v>39</v>
      </c>
      <c r="B39" s="17">
        <v>10543646719</v>
      </c>
      <c r="C39" s="13">
        <v>310006599.49</v>
      </c>
    </row>
    <row r="40" spans="1:3" ht="15">
      <c r="A40" s="4" t="s">
        <v>40</v>
      </c>
      <c r="B40" s="17"/>
      <c r="C40" s="13"/>
    </row>
    <row r="41" spans="1:3" ht="15">
      <c r="A41" s="4" t="s">
        <v>41</v>
      </c>
      <c r="B41" s="17"/>
      <c r="C41" s="13"/>
    </row>
    <row r="42" spans="1:3" ht="15">
      <c r="A42" s="4" t="s">
        <v>25</v>
      </c>
      <c r="B42" s="17"/>
      <c r="C42" s="13">
        <v>24827121.3</v>
      </c>
    </row>
    <row r="43" spans="1:3" ht="15">
      <c r="A43" s="4" t="s">
        <v>42</v>
      </c>
      <c r="B43" s="17">
        <f>157757910+39358412</f>
        <v>197116322</v>
      </c>
      <c r="C43" s="13">
        <v>-7367444</v>
      </c>
    </row>
    <row r="44" spans="1:3" ht="15">
      <c r="A44" s="2" t="s">
        <v>43</v>
      </c>
      <c r="B44" s="29">
        <f>+B47</f>
        <v>6962832349</v>
      </c>
      <c r="C44" s="13"/>
    </row>
    <row r="45" spans="1:3" ht="15">
      <c r="A45" s="4" t="s">
        <v>44</v>
      </c>
      <c r="B45" s="17"/>
      <c r="C45" s="13"/>
    </row>
    <row r="46" spans="1:3" ht="15">
      <c r="A46" s="4" t="s">
        <v>45</v>
      </c>
      <c r="B46" s="17"/>
      <c r="C46" s="13"/>
    </row>
    <row r="47" spans="1:3" ht="15">
      <c r="A47" s="4" t="s">
        <v>46</v>
      </c>
      <c r="B47" s="17">
        <f>6462832349+500000000</f>
        <v>6962832349</v>
      </c>
      <c r="C47" s="13">
        <f>189993400.51+-500000000</f>
        <v>-310006599.49</v>
      </c>
    </row>
    <row r="48" spans="1:3" ht="15">
      <c r="A48" s="4" t="s">
        <v>47</v>
      </c>
      <c r="B48" s="17"/>
      <c r="C48" s="13"/>
    </row>
    <row r="49" spans="1:3" ht="15">
      <c r="A49" s="4" t="s">
        <v>48</v>
      </c>
      <c r="B49" s="17"/>
      <c r="C49" s="13"/>
    </row>
    <row r="50" spans="1:3" ht="15">
      <c r="A50" s="4" t="s">
        <v>49</v>
      </c>
      <c r="B50" s="17"/>
      <c r="C50" s="13"/>
    </row>
    <row r="51" spans="1:3" ht="15">
      <c r="A51" s="4" t="s">
        <v>50</v>
      </c>
      <c r="B51" s="17"/>
      <c r="C51" s="13"/>
    </row>
    <row r="52" spans="1:3" ht="15">
      <c r="A52" s="2" t="s">
        <v>26</v>
      </c>
      <c r="B52" s="29">
        <f>+B53+B54+B56+B57+B58+B60</f>
        <v>177011189</v>
      </c>
      <c r="C52" s="18">
        <f>+C53+C54+C57+C60</f>
        <v>0</v>
      </c>
    </row>
    <row r="53" spans="1:3" ht="15">
      <c r="A53" s="4" t="s">
        <v>27</v>
      </c>
      <c r="B53" s="17">
        <f>2970000+109124449+100000+539578</f>
        <v>112734027</v>
      </c>
      <c r="C53" s="26">
        <f>+-26095808+940224</f>
        <v>-25155584</v>
      </c>
    </row>
    <row r="54" spans="1:3" ht="15">
      <c r="A54" s="4" t="s">
        <v>28</v>
      </c>
      <c r="B54" s="17">
        <f>100000+1194632</f>
        <v>1294632</v>
      </c>
      <c r="C54" s="13">
        <f>132355+18314</f>
        <v>150669</v>
      </c>
    </row>
    <row r="55" spans="1:3" ht="15">
      <c r="A55" s="4" t="s">
        <v>29</v>
      </c>
      <c r="B55" s="17"/>
      <c r="C55" s="13"/>
    </row>
    <row r="56" spans="1:3" ht="15">
      <c r="A56" s="4" t="s">
        <v>30</v>
      </c>
      <c r="B56" s="17">
        <f>59000000+70000</f>
        <v>59070000</v>
      </c>
      <c r="C56" s="26"/>
    </row>
    <row r="57" spans="1:3" ht="15">
      <c r="A57" s="4" t="s">
        <v>31</v>
      </c>
      <c r="B57" s="17">
        <f>27913+30000+300000+200000</f>
        <v>557913</v>
      </c>
      <c r="C57" s="13">
        <f>6076258+4837346+50000+1766080</f>
        <v>12729684</v>
      </c>
    </row>
    <row r="58" spans="1:3" ht="15">
      <c r="A58" s="4" t="s">
        <v>51</v>
      </c>
      <c r="B58" s="17">
        <v>420630</v>
      </c>
      <c r="C58" s="26"/>
    </row>
    <row r="59" spans="1:3" ht="15">
      <c r="A59" s="4" t="s">
        <v>52</v>
      </c>
      <c r="B59" s="17"/>
      <c r="C59" s="13"/>
    </row>
    <row r="60" spans="1:3" ht="15">
      <c r="A60" s="4" t="s">
        <v>32</v>
      </c>
      <c r="B60" s="17">
        <f>2833987+100000</f>
        <v>2933987</v>
      </c>
      <c r="C60" s="13">
        <f>8144747+4130484</f>
        <v>12275231</v>
      </c>
    </row>
    <row r="61" spans="1:3" ht="15">
      <c r="A61" s="4" t="s">
        <v>53</v>
      </c>
      <c r="B61" s="17"/>
      <c r="C61" s="13"/>
    </row>
    <row r="62" spans="1:3" ht="15">
      <c r="A62" s="2" t="s">
        <v>54</v>
      </c>
      <c r="B62" s="18"/>
      <c r="C62" s="13"/>
    </row>
    <row r="63" spans="1:3" ht="15">
      <c r="A63" s="4" t="s">
        <v>55</v>
      </c>
      <c r="B63" s="17"/>
      <c r="C63" s="13"/>
    </row>
    <row r="64" spans="1:3" ht="15">
      <c r="A64" s="4" t="s">
        <v>56</v>
      </c>
      <c r="B64" s="17"/>
      <c r="C64" s="13"/>
    </row>
    <row r="65" spans="1:3" ht="15">
      <c r="A65" s="4" t="s">
        <v>57</v>
      </c>
      <c r="B65" s="17"/>
      <c r="C65" s="13"/>
    </row>
    <row r="66" spans="1:3" ht="30">
      <c r="A66" s="4" t="s">
        <v>58</v>
      </c>
      <c r="B66" s="17"/>
      <c r="C66" s="13"/>
    </row>
    <row r="67" spans="1:3" ht="15">
      <c r="A67" s="2" t="s">
        <v>59</v>
      </c>
      <c r="B67" s="18"/>
      <c r="C67" s="13"/>
    </row>
    <row r="68" spans="1:3" ht="15">
      <c r="A68" s="4" t="s">
        <v>60</v>
      </c>
      <c r="B68" s="17"/>
      <c r="C68" s="13"/>
    </row>
    <row r="69" spans="1:3" ht="15">
      <c r="A69" s="4" t="s">
        <v>61</v>
      </c>
      <c r="B69" s="17"/>
      <c r="C69" s="13"/>
    </row>
    <row r="70" spans="1:3" ht="15">
      <c r="A70" s="2" t="s">
        <v>62</v>
      </c>
      <c r="B70" s="18"/>
      <c r="C70" s="13"/>
    </row>
    <row r="71" spans="1:3" ht="15">
      <c r="A71" s="4" t="s">
        <v>63</v>
      </c>
      <c r="B71" s="17"/>
      <c r="C71" s="13"/>
    </row>
    <row r="72" spans="1:3" ht="15">
      <c r="A72" s="4" t="s">
        <v>64</v>
      </c>
      <c r="B72" s="17"/>
      <c r="C72" s="13"/>
    </row>
    <row r="73" spans="1:3" ht="15">
      <c r="A73" s="4" t="s">
        <v>65</v>
      </c>
      <c r="B73" s="17"/>
      <c r="C73" s="13"/>
    </row>
    <row r="74" spans="1:3" ht="15">
      <c r="A74" s="6" t="s">
        <v>33</v>
      </c>
      <c r="B74" s="15">
        <f>+B52+B44+B36+B26+B16+B11</f>
        <v>19268915254</v>
      </c>
      <c r="C74" s="15">
        <f>+C52+C36+C26+C16+C11</f>
        <v>-7367344</v>
      </c>
    </row>
    <row r="75" spans="1:3" ht="15">
      <c r="A75" s="3"/>
      <c r="B75" s="17"/>
      <c r="C75" s="13"/>
    </row>
    <row r="76" spans="1:3" ht="15">
      <c r="A76" s="1" t="s">
        <v>66</v>
      </c>
      <c r="B76" s="19"/>
      <c r="C76" s="13"/>
    </row>
    <row r="77" spans="1:3" ht="15">
      <c r="A77" s="2" t="s">
        <v>67</v>
      </c>
      <c r="B77" s="18"/>
      <c r="C77" s="13"/>
    </row>
    <row r="78" spans="1:3" ht="15">
      <c r="A78" s="4" t="s">
        <v>68</v>
      </c>
      <c r="B78" s="17"/>
      <c r="C78" s="13"/>
    </row>
    <row r="79" spans="1:3" ht="15">
      <c r="A79" s="4" t="s">
        <v>69</v>
      </c>
      <c r="B79" s="17"/>
      <c r="C79" s="13"/>
    </row>
    <row r="80" spans="1:3" ht="15">
      <c r="A80" s="2" t="s">
        <v>70</v>
      </c>
      <c r="B80" s="18">
        <f>+B81</f>
        <v>452312000</v>
      </c>
      <c r="C80" s="18">
        <f>+C81</f>
        <v>-198373172</v>
      </c>
    </row>
    <row r="81" spans="1:3" ht="15">
      <c r="A81" s="4" t="s">
        <v>71</v>
      </c>
      <c r="B81" s="17">
        <f>450000000+2312000</f>
        <v>452312000</v>
      </c>
      <c r="C81" s="13">
        <v>-198373172</v>
      </c>
    </row>
    <row r="82" spans="1:3" ht="15">
      <c r="A82" s="4" t="s">
        <v>72</v>
      </c>
      <c r="B82" s="17"/>
      <c r="C82" s="13"/>
    </row>
    <row r="83" spans="1:3" ht="15">
      <c r="A83" s="2" t="s">
        <v>73</v>
      </c>
      <c r="B83" s="18"/>
      <c r="C83" s="13"/>
    </row>
    <row r="84" spans="1:3" ht="15">
      <c r="A84" s="4" t="s">
        <v>74</v>
      </c>
      <c r="B84" s="17"/>
      <c r="C84" s="13"/>
    </row>
    <row r="85" spans="1:3" ht="15">
      <c r="A85" s="6" t="s">
        <v>75</v>
      </c>
      <c r="B85" s="15">
        <f>+B80</f>
        <v>452312000</v>
      </c>
      <c r="C85" s="15">
        <f>+C80</f>
        <v>-198373172</v>
      </c>
    </row>
    <row r="86" spans="2:3" ht="15">
      <c r="B86" s="13"/>
      <c r="C86" s="13"/>
    </row>
    <row r="87" spans="1:3" ht="15.75">
      <c r="A87" s="7" t="s">
        <v>76</v>
      </c>
      <c r="B87" s="16">
        <f>+B85+B74</f>
        <v>19721227254</v>
      </c>
      <c r="C87" s="16">
        <f>+C85+C74</f>
        <v>-205740516</v>
      </c>
    </row>
    <row r="88" spans="1:2" ht="15">
      <c r="A88" t="s">
        <v>77</v>
      </c>
      <c r="B88" s="17"/>
    </row>
    <row r="89" ht="15">
      <c r="B89" s="17"/>
    </row>
    <row r="90" ht="15">
      <c r="B90" s="17"/>
    </row>
    <row r="91" ht="15">
      <c r="B91" s="17"/>
    </row>
    <row r="92" ht="15">
      <c r="B92" s="17"/>
    </row>
    <row r="94" spans="1:8" ht="15">
      <c r="A94" s="31"/>
      <c r="B94" s="23"/>
      <c r="C94" s="31"/>
      <c r="F94" s="32"/>
      <c r="G94" s="38"/>
      <c r="H94" s="39"/>
    </row>
    <row r="98" spans="1:8" ht="15">
      <c r="A98" s="14"/>
      <c r="B98" s="14"/>
      <c r="C98" s="14"/>
      <c r="D98" s="14"/>
      <c r="E98" s="14"/>
      <c r="F98" s="14"/>
      <c r="G98" s="14"/>
      <c r="H98" s="14"/>
    </row>
    <row r="99" spans="1:8" ht="15">
      <c r="A99" s="22"/>
      <c r="B99" s="23"/>
      <c r="C99" s="22"/>
      <c r="D99" s="14"/>
      <c r="E99" s="14"/>
      <c r="F99" s="24"/>
      <c r="G99" s="33"/>
      <c r="H99" s="34"/>
    </row>
    <row r="100" spans="1:8" ht="15">
      <c r="A100" s="22"/>
      <c r="B100" s="23"/>
      <c r="C100" s="22"/>
      <c r="D100" s="14"/>
      <c r="E100" s="14"/>
      <c r="F100" s="24"/>
      <c r="G100" s="33"/>
      <c r="H100" s="34"/>
    </row>
    <row r="101" spans="1:8" ht="15">
      <c r="A101" s="22"/>
      <c r="B101" s="23"/>
      <c r="C101" s="22"/>
      <c r="D101" s="14"/>
      <c r="E101" s="14"/>
      <c r="F101" s="24"/>
      <c r="G101" s="33"/>
      <c r="H101" s="35"/>
    </row>
    <row r="102" spans="1:8" ht="15">
      <c r="A102" s="22"/>
      <c r="B102" s="23"/>
      <c r="C102" s="22"/>
      <c r="D102" s="33"/>
      <c r="E102" s="35"/>
      <c r="F102" s="14"/>
      <c r="G102" s="14"/>
      <c r="H102" s="14"/>
    </row>
  </sheetData>
  <sheetProtection/>
  <mergeCells count="9">
    <mergeCell ref="G99:H99"/>
    <mergeCell ref="G100:H100"/>
    <mergeCell ref="G101:H101"/>
    <mergeCell ref="D102:E102"/>
    <mergeCell ref="A5:C5"/>
    <mergeCell ref="A6:C6"/>
    <mergeCell ref="A7:C7"/>
    <mergeCell ref="G94:H94"/>
    <mergeCell ref="A8:C8"/>
  </mergeCells>
  <printOptions/>
  <pageMargins left="0.7086614173228347" right="0.7086614173228347" top="0.5905511811023623" bottom="0.7480314960629921" header="0.31496062992125984" footer="0.31496062992125984"/>
  <pageSetup horizontalDpi="600" verticalDpi="600" orientation="portrait" scale="78" r:id="rId2"/>
  <rowBreaks count="1" manualBreakCount="1">
    <brk id="97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home</cp:lastModifiedBy>
  <cp:lastPrinted>2018-11-02T17:45:35Z</cp:lastPrinted>
  <dcterms:created xsi:type="dcterms:W3CDTF">2018-04-17T18:57:16Z</dcterms:created>
  <dcterms:modified xsi:type="dcterms:W3CDTF">2018-11-07T14:43:57Z</dcterms:modified>
  <cp:category/>
  <cp:version/>
  <cp:contentType/>
  <cp:contentStatus/>
</cp:coreProperties>
</file>